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1075" windowHeight="8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0" i="1" l="1"/>
  <c r="E43" i="1"/>
  <c r="F43" i="1" s="1"/>
  <c r="G43" i="1" s="1"/>
  <c r="E42" i="1"/>
  <c r="F42" i="1" s="1"/>
  <c r="G42" i="1" s="1"/>
  <c r="E41" i="1"/>
  <c r="F41" i="1" s="1"/>
  <c r="G41" i="1" s="1"/>
  <c r="E40" i="1"/>
  <c r="F36" i="1"/>
  <c r="G36" i="1" s="1"/>
  <c r="D36" i="1"/>
  <c r="D35" i="1"/>
  <c r="F35" i="1" s="1"/>
  <c r="D34" i="1"/>
  <c r="F34" i="1" s="1"/>
  <c r="G32" i="1"/>
  <c r="G27" i="1"/>
  <c r="G26" i="1"/>
  <c r="D28" i="1"/>
  <c r="G28" i="1" s="1"/>
  <c r="D27" i="1"/>
  <c r="D26" i="1"/>
  <c r="G11" i="1"/>
  <c r="D25" i="1"/>
  <c r="G25" i="1" s="1"/>
  <c r="D22" i="1"/>
  <c r="G22" i="1" s="1"/>
  <c r="D20" i="1"/>
  <c r="D21" i="1"/>
  <c r="G21" i="1"/>
  <c r="G20" i="1"/>
  <c r="D19" i="1"/>
  <c r="G19" i="1" s="1"/>
  <c r="G13" i="1"/>
  <c r="F47" i="1" l="1"/>
  <c r="G49" i="1"/>
  <c r="G40" i="1"/>
  <c r="G34" i="1"/>
  <c r="G35" i="1"/>
  <c r="G14" i="1"/>
  <c r="G50" i="1" s="1"/>
  <c r="G15" i="1"/>
  <c r="G47" i="1" l="1"/>
</calcChain>
</file>

<file path=xl/sharedStrings.xml><?xml version="1.0" encoding="utf-8"?>
<sst xmlns="http://schemas.openxmlformats.org/spreadsheetml/2006/main" count="87" uniqueCount="50">
  <si>
    <t>Program budget and per-student costs</t>
  </si>
  <si>
    <t>Dates: July 1st to 28th 2014</t>
  </si>
  <si>
    <t>Subject coordinator: Dr. A. Random</t>
  </si>
  <si>
    <t>Student costs before departure in AUD</t>
  </si>
  <si>
    <t>Hotels</t>
  </si>
  <si>
    <t>Cost per night</t>
  </si>
  <si>
    <t>Number of nights</t>
  </si>
  <si>
    <t>Total per student</t>
  </si>
  <si>
    <t>International airfare</t>
  </si>
  <si>
    <t>Student costs before depature in USD</t>
  </si>
  <si>
    <t xml:space="preserve">Cost </t>
  </si>
  <si>
    <t>Total per student in AUD$</t>
  </si>
  <si>
    <t>Total per student in USD$</t>
  </si>
  <si>
    <t>Costs paid on site in USD</t>
  </si>
  <si>
    <t>Group meal on last night</t>
  </si>
  <si>
    <t>Contingency and tips</t>
  </si>
  <si>
    <t>Staff costs in AUD</t>
  </si>
  <si>
    <t>Staff costs in USD</t>
  </si>
  <si>
    <t>Entrance tickets location 1</t>
  </si>
  <si>
    <t xml:space="preserve">Meals </t>
  </si>
  <si>
    <t>Total staff cost in AUD</t>
  </si>
  <si>
    <t>Number of days/nights</t>
  </si>
  <si>
    <t>Entrance tickets location 2</t>
  </si>
  <si>
    <t>Incidentals</t>
  </si>
  <si>
    <t>Fixed or variable?</t>
  </si>
  <si>
    <t>Location 1</t>
  </si>
  <si>
    <t>Location 2</t>
  </si>
  <si>
    <t>Location 3</t>
  </si>
  <si>
    <t xml:space="preserve">Minibus </t>
  </si>
  <si>
    <t xml:space="preserve">Airport shuttle </t>
  </si>
  <si>
    <t>Total staff cost in USD$</t>
  </si>
  <si>
    <t xml:space="preserve">Site: Location 1, Location 2, Location 3, USA </t>
  </si>
  <si>
    <t>Budget code: 01-300-xx-xxxx-00000-xxx-xx-xx</t>
  </si>
  <si>
    <t xml:space="preserve">Program title: Study in the USA </t>
  </si>
  <si>
    <t>Total per student in AUD</t>
  </si>
  <si>
    <t>Total AUD staff cost divided by number of students</t>
  </si>
  <si>
    <t>Total AUD per student cost</t>
  </si>
  <si>
    <t xml:space="preserve">Number of students: </t>
  </si>
  <si>
    <t xml:space="preserve">Number of staff: </t>
  </si>
  <si>
    <t>Total AUD staff cost</t>
  </si>
  <si>
    <t>Cost per night per room</t>
  </si>
  <si>
    <t>Number of students per room</t>
  </si>
  <si>
    <t>1 unit of foreign currency in $AUD is worth:</t>
  </si>
  <si>
    <t xml:space="preserve">STUDENT COSTS </t>
  </si>
  <si>
    <t>Cost per ticket</t>
  </si>
  <si>
    <t>Entrance tickets location 1 (group cost)</t>
  </si>
  <si>
    <t>Entrance tickets location 2 (group cost)</t>
  </si>
  <si>
    <t>Cost per day (each)</t>
  </si>
  <si>
    <t>Fixed</t>
  </si>
  <si>
    <t>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</si>
</sst>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AUD]\ #,##0.00"/>
    <numFmt numFmtId="166" formatCode="[$USD]\ #,##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s>
  <cellStyleXfs count="2">
    <xf numFmtId="0" fontId="0" fillId="0" borderId="0"/>
    <xf numFmtId="44" fontId="2" fillId="0" borderId="0" applyFont="0" applyFill="0" applyBorder="0" applyAlignment="0" applyProtection="0"/>
  </cellStyleXfs>
  <cellXfs count="33">
    <xf numFmtId="0" fontId="0" fillId="0" borderId="0" xfId="0"/>
    <xf numFmtId="0" fontId="0" fillId="0" borderId="2" xfId="0" applyBorder="1"/>
    <xf numFmtId="0" fontId="0" fillId="0" borderId="3" xfId="0" applyBorder="1"/>
    <xf numFmtId="0" fontId="0" fillId="0" borderId="4" xfId="0" applyBorder="1"/>
    <xf numFmtId="0" fontId="0" fillId="0" borderId="1" xfId="0" applyBorder="1"/>
    <xf numFmtId="0" fontId="0" fillId="0" borderId="0" xfId="0" applyFill="1" applyBorder="1"/>
    <xf numFmtId="0" fontId="1" fillId="2" borderId="2" xfId="0" applyFont="1" applyFill="1" applyBorder="1"/>
    <xf numFmtId="0" fontId="1" fillId="2" borderId="3" xfId="0" applyFont="1" applyFill="1" applyBorder="1"/>
    <xf numFmtId="0" fontId="1" fillId="0" borderId="0" xfId="0" applyFont="1" applyBorder="1"/>
    <xf numFmtId="0" fontId="0" fillId="0" borderId="0" xfId="0" applyBorder="1"/>
    <xf numFmtId="165" fontId="0" fillId="0" borderId="0" xfId="0" applyNumberFormat="1"/>
    <xf numFmtId="0" fontId="1" fillId="0" borderId="0" xfId="0" applyFont="1" applyFill="1" applyBorder="1"/>
    <xf numFmtId="0" fontId="1" fillId="0" borderId="0" xfId="0" applyFont="1"/>
    <xf numFmtId="0" fontId="1" fillId="0" borderId="0" xfId="0" applyFont="1" applyAlignment="1">
      <alignment horizontal="left"/>
    </xf>
    <xf numFmtId="0" fontId="1" fillId="0" borderId="5" xfId="0" applyFont="1" applyBorder="1"/>
    <xf numFmtId="0" fontId="0" fillId="0" borderId="6" xfId="0" applyBorder="1"/>
    <xf numFmtId="165" fontId="0" fillId="0" borderId="6" xfId="0" applyNumberFormat="1" applyBorder="1"/>
    <xf numFmtId="0" fontId="0" fillId="0" borderId="7" xfId="0" applyBorder="1"/>
    <xf numFmtId="0" fontId="1" fillId="0" borderId="8" xfId="0" applyFont="1" applyBorder="1"/>
    <xf numFmtId="165" fontId="0" fillId="0" borderId="9" xfId="0" applyNumberFormat="1" applyBorder="1"/>
    <xf numFmtId="166" fontId="0" fillId="0" borderId="6" xfId="0" applyNumberFormat="1" applyBorder="1"/>
    <xf numFmtId="0" fontId="0" fillId="2" borderId="6" xfId="0" applyFill="1" applyBorder="1"/>
    <xf numFmtId="165" fontId="0" fillId="2" borderId="6" xfId="0" applyNumberFormat="1" applyFill="1" applyBorder="1"/>
    <xf numFmtId="4" fontId="0" fillId="2" borderId="6" xfId="0" applyNumberFormat="1" applyFill="1" applyBorder="1"/>
    <xf numFmtId="164" fontId="0" fillId="2" borderId="6" xfId="0" applyNumberFormat="1" applyFill="1" applyBorder="1"/>
    <xf numFmtId="165" fontId="0" fillId="3" borderId="6" xfId="0" applyNumberFormat="1" applyFill="1" applyBorder="1" applyAlignment="1">
      <alignment horizontal="right"/>
    </xf>
    <xf numFmtId="0" fontId="0" fillId="2" borderId="0" xfId="0" applyFill="1"/>
    <xf numFmtId="0" fontId="0" fillId="2" borderId="0" xfId="0" applyFill="1" applyBorder="1"/>
    <xf numFmtId="165" fontId="0" fillId="0" borderId="0" xfId="0" applyNumberFormat="1" applyBorder="1"/>
    <xf numFmtId="0" fontId="0" fillId="3" borderId="6" xfId="0" applyNumberFormat="1" applyFill="1" applyBorder="1"/>
    <xf numFmtId="0" fontId="0" fillId="2" borderId="6" xfId="0" applyNumberFormat="1" applyFill="1" applyBorder="1"/>
    <xf numFmtId="0" fontId="0" fillId="0" borderId="0" xfId="0" applyBorder="1" applyAlignment="1">
      <alignment horizontal="right"/>
    </xf>
    <xf numFmtId="44" fontId="1" fillId="0" borderId="0"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219074</xdr:colOff>
      <xdr:row>16</xdr:row>
      <xdr:rowOff>85724</xdr:rowOff>
    </xdr:from>
    <xdr:to>
      <xdr:col>5</xdr:col>
      <xdr:colOff>180975</xdr:colOff>
      <xdr:row>22</xdr:row>
      <xdr:rowOff>152400</xdr:rowOff>
    </xdr:to>
    <xdr:sp macro="" textlink="">
      <xdr:nvSpPr>
        <xdr:cNvPr id="2" name="Line Callout 1 1"/>
        <xdr:cNvSpPr/>
      </xdr:nvSpPr>
      <xdr:spPr>
        <a:xfrm>
          <a:off x="7562849" y="3181349"/>
          <a:ext cx="1609726" cy="1209676"/>
        </a:xfrm>
        <a:prstGeom prst="borderCallout1">
          <a:avLst>
            <a:gd name="adj1" fmla="val 48761"/>
            <a:gd name="adj2" fmla="val 101338"/>
            <a:gd name="adj3" fmla="val 50554"/>
            <a:gd name="adj4" fmla="val 10136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AU" sz="1000"/>
            <a:t>Fill out the costs in</a:t>
          </a:r>
          <a:r>
            <a:rPr lang="en-AU" sz="1000" baseline="0"/>
            <a:t> the grey cells.  You can amend the types of expenses depending on your particular program. The ones used here are just examples</a:t>
          </a:r>
          <a:endParaRPr lang="en-AU" sz="1000"/>
        </a:p>
      </xdr:txBody>
    </xdr:sp>
    <xdr:clientData/>
  </xdr:twoCellAnchor>
  <xdr:twoCellAnchor>
    <xdr:from>
      <xdr:col>5</xdr:col>
      <xdr:colOff>1438276</xdr:colOff>
      <xdr:row>2</xdr:row>
      <xdr:rowOff>142874</xdr:rowOff>
    </xdr:from>
    <xdr:to>
      <xdr:col>6</xdr:col>
      <xdr:colOff>3000375</xdr:colOff>
      <xdr:row>6</xdr:row>
      <xdr:rowOff>123824</xdr:rowOff>
    </xdr:to>
    <xdr:sp macro="" textlink="">
      <xdr:nvSpPr>
        <xdr:cNvPr id="3" name="Line Callout 1 2"/>
        <xdr:cNvSpPr/>
      </xdr:nvSpPr>
      <xdr:spPr>
        <a:xfrm>
          <a:off x="10429876" y="542924"/>
          <a:ext cx="3105149" cy="752475"/>
        </a:xfrm>
        <a:prstGeom prst="borderCallout1">
          <a:avLst>
            <a:gd name="adj1" fmla="val 101729"/>
            <a:gd name="adj2" fmla="val 53154"/>
            <a:gd name="adj3" fmla="val 168907"/>
            <a:gd name="adj4" fmla="val 52011"/>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AU" sz="1000"/>
            <a:t>This column will calculate</a:t>
          </a:r>
          <a:r>
            <a:rPr lang="en-AU" sz="1000" baseline="0"/>
            <a:t> the per-student amount in Australian dollars  by dividing the total by  the number of students and converting the currency, as per the values you enter in the base information</a:t>
          </a:r>
          <a:endParaRPr lang="en-AU" sz="1000"/>
        </a:p>
      </xdr:txBody>
    </xdr:sp>
    <xdr:clientData/>
  </xdr:twoCellAnchor>
  <xdr:twoCellAnchor>
    <xdr:from>
      <xdr:col>2</xdr:col>
      <xdr:colOff>819150</xdr:colOff>
      <xdr:row>3</xdr:row>
      <xdr:rowOff>104775</xdr:rowOff>
    </xdr:from>
    <xdr:to>
      <xdr:col>5</xdr:col>
      <xdr:colOff>514351</xdr:colOff>
      <xdr:row>7</xdr:row>
      <xdr:rowOff>57150</xdr:rowOff>
    </xdr:to>
    <xdr:sp macro="" textlink="">
      <xdr:nvSpPr>
        <xdr:cNvPr id="4" name="Line Callout 1 3"/>
        <xdr:cNvSpPr/>
      </xdr:nvSpPr>
      <xdr:spPr>
        <a:xfrm>
          <a:off x="4981575" y="704850"/>
          <a:ext cx="4524376" cy="714375"/>
        </a:xfrm>
        <a:prstGeom prst="borderCallout1">
          <a:avLst>
            <a:gd name="adj1" fmla="val 51645"/>
            <a:gd name="adj2" fmla="val 178"/>
            <a:gd name="adj3" fmla="val 60866"/>
            <a:gd name="adj4" fmla="val -17276"/>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000"/>
            <a:t>Enter</a:t>
          </a:r>
          <a:r>
            <a:rPr lang="en-AU" sz="1000" baseline="0"/>
            <a:t> the base information here so the spreadsheet can use it to calculate the total. You can then change the student numbes and exchange rate to help figure out the best and worst case scenarios and calculate the minimum number of students needed to make the program financially viable</a:t>
          </a:r>
          <a:endParaRPr lang="en-AU" sz="1000"/>
        </a:p>
      </xdr:txBody>
    </xdr:sp>
    <xdr:clientData/>
  </xdr:twoCellAnchor>
  <xdr:twoCellAnchor>
    <xdr:from>
      <xdr:col>3</xdr:col>
      <xdr:colOff>161925</xdr:colOff>
      <xdr:row>7</xdr:row>
      <xdr:rowOff>123825</xdr:rowOff>
    </xdr:from>
    <xdr:to>
      <xdr:col>4</xdr:col>
      <xdr:colOff>990600</xdr:colOff>
      <xdr:row>10</xdr:row>
      <xdr:rowOff>85725</xdr:rowOff>
    </xdr:to>
    <xdr:sp macro="" textlink="">
      <xdr:nvSpPr>
        <xdr:cNvPr id="6" name="Line Callout 1 5"/>
        <xdr:cNvSpPr/>
      </xdr:nvSpPr>
      <xdr:spPr>
        <a:xfrm>
          <a:off x="5972175" y="1485900"/>
          <a:ext cx="2362200" cy="533400"/>
        </a:xfrm>
        <a:prstGeom prst="borderCallout1">
          <a:avLst>
            <a:gd name="adj1" fmla="val 15709"/>
            <a:gd name="adj2" fmla="val -634"/>
            <a:gd name="adj3" fmla="val 35700"/>
            <a:gd name="adj4" fmla="val -15413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AU" sz="1000"/>
            <a:t>This column includes types of expenses which you can</a:t>
          </a:r>
          <a:r>
            <a:rPr lang="en-AU" sz="1000" baseline="0"/>
            <a:t> customise to your program</a:t>
          </a:r>
          <a:endParaRPr lang="en-AU" sz="1000"/>
        </a:p>
      </xdr:txBody>
    </xdr:sp>
    <xdr:clientData/>
  </xdr:twoCellAnchor>
  <xdr:twoCellAnchor>
    <xdr:from>
      <xdr:col>4</xdr:col>
      <xdr:colOff>371474</xdr:colOff>
      <xdr:row>29</xdr:row>
      <xdr:rowOff>28576</xdr:rowOff>
    </xdr:from>
    <xdr:to>
      <xdr:col>4</xdr:col>
      <xdr:colOff>1428749</xdr:colOff>
      <xdr:row>35</xdr:row>
      <xdr:rowOff>133350</xdr:rowOff>
    </xdr:to>
    <xdr:sp macro="" textlink="">
      <xdr:nvSpPr>
        <xdr:cNvPr id="8" name="Line Callout 1 7"/>
        <xdr:cNvSpPr/>
      </xdr:nvSpPr>
      <xdr:spPr>
        <a:xfrm>
          <a:off x="7715249" y="5600701"/>
          <a:ext cx="1057275" cy="1247774"/>
        </a:xfrm>
        <a:prstGeom prst="borderCallout1">
          <a:avLst>
            <a:gd name="adj1" fmla="val 52539"/>
            <a:gd name="adj2" fmla="val 100568"/>
            <a:gd name="adj3" fmla="val 52357"/>
            <a:gd name="adj4" fmla="val 12139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AU" sz="1000"/>
            <a:t>This</a:t>
          </a:r>
          <a:r>
            <a:rPr lang="en-AU" sz="1000" baseline="0"/>
            <a:t> is the cost per room by the number of nights by the number of staff - staff do not share rooms </a:t>
          </a:r>
          <a:endParaRPr lang="en-AU" sz="1000"/>
        </a:p>
      </xdr:txBody>
    </xdr:sp>
    <xdr:clientData/>
  </xdr:twoCellAnchor>
  <xdr:twoCellAnchor>
    <xdr:from>
      <xdr:col>1</xdr:col>
      <xdr:colOff>171450</xdr:colOff>
      <xdr:row>48</xdr:row>
      <xdr:rowOff>171449</xdr:rowOff>
    </xdr:from>
    <xdr:to>
      <xdr:col>4</xdr:col>
      <xdr:colOff>1038225</xdr:colOff>
      <xdr:row>51</xdr:row>
      <xdr:rowOff>123824</xdr:rowOff>
    </xdr:to>
    <xdr:sp macro="" textlink="">
      <xdr:nvSpPr>
        <xdr:cNvPr id="5" name="Line Callout 1 4"/>
        <xdr:cNvSpPr/>
      </xdr:nvSpPr>
      <xdr:spPr>
        <a:xfrm>
          <a:off x="2819400" y="9382124"/>
          <a:ext cx="5562600" cy="523875"/>
        </a:xfrm>
        <a:prstGeom prst="borderCallout1">
          <a:avLst>
            <a:gd name="adj1" fmla="val 60417"/>
            <a:gd name="adj2" fmla="val 100057"/>
            <a:gd name="adj3" fmla="val 33929"/>
            <a:gd name="adj4" fmla="val 12639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AU" sz="1100"/>
            <a:t>Look at the fixed and variable</a:t>
          </a:r>
          <a:r>
            <a:rPr lang="en-AU" sz="1100" baseline="0"/>
            <a:t> amounts to help  calculate how much buffer you need to add in to the student cost in case the variable costs are more expensive than anticipated.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topLeftCell="A19" workbookViewId="0">
      <selection activeCell="B48" sqref="B48"/>
    </sheetView>
  </sheetViews>
  <sheetFormatPr defaultRowHeight="15" x14ac:dyDescent="0.25"/>
  <cols>
    <col min="1" max="1" width="39.7109375" customWidth="1"/>
    <col min="2" max="2" width="22.7109375" customWidth="1"/>
    <col min="3" max="3" width="24.7109375" customWidth="1"/>
    <col min="4" max="4" width="23" customWidth="1"/>
    <col min="5" max="5" width="24.7109375" customWidth="1"/>
    <col min="6" max="6" width="23.140625" customWidth="1"/>
    <col min="7" max="7" width="46.28515625" customWidth="1"/>
    <col min="8" max="8" width="11" customWidth="1"/>
  </cols>
  <sheetData>
    <row r="1" spans="1:7" ht="15.75" thickBot="1" x14ac:dyDescent="0.3">
      <c r="A1" s="6" t="s">
        <v>0</v>
      </c>
      <c r="B1" s="7"/>
    </row>
    <row r="2" spans="1:7" ht="15.75" thickBot="1" x14ac:dyDescent="0.3">
      <c r="A2" s="1" t="s">
        <v>33</v>
      </c>
      <c r="B2" s="2"/>
      <c r="C2" s="1" t="s">
        <v>31</v>
      </c>
      <c r="D2" s="17"/>
      <c r="E2" s="4" t="s">
        <v>1</v>
      </c>
      <c r="F2" s="9"/>
      <c r="G2" s="9"/>
    </row>
    <row r="3" spans="1:7" ht="15.75" thickBot="1" x14ac:dyDescent="0.3">
      <c r="A3" s="1" t="s">
        <v>32</v>
      </c>
      <c r="B3" s="3"/>
      <c r="C3" s="1" t="s">
        <v>2</v>
      </c>
      <c r="D3" s="4"/>
      <c r="E3" s="9"/>
      <c r="F3" s="9"/>
      <c r="G3" s="9"/>
    </row>
    <row r="4" spans="1:7" x14ac:dyDescent="0.25">
      <c r="A4" s="8" t="s">
        <v>43</v>
      </c>
      <c r="B4" s="8"/>
      <c r="C4" s="9"/>
    </row>
    <row r="6" spans="1:7" x14ac:dyDescent="0.25">
      <c r="A6" s="12" t="s">
        <v>42</v>
      </c>
      <c r="B6" s="21">
        <v>1.07</v>
      </c>
    </row>
    <row r="7" spans="1:7" x14ac:dyDescent="0.25">
      <c r="A7" s="12" t="s">
        <v>37</v>
      </c>
      <c r="B7" s="21">
        <v>10</v>
      </c>
    </row>
    <row r="8" spans="1:7" x14ac:dyDescent="0.25">
      <c r="A8" s="11" t="s">
        <v>38</v>
      </c>
      <c r="B8" s="21">
        <v>2</v>
      </c>
    </row>
    <row r="9" spans="1:7" x14ac:dyDescent="0.25">
      <c r="A9" s="11" t="s">
        <v>3</v>
      </c>
      <c r="B9" s="12"/>
    </row>
    <row r="10" spans="1:7" x14ac:dyDescent="0.25">
      <c r="A10" s="5"/>
      <c r="B10" s="12" t="s">
        <v>24</v>
      </c>
      <c r="C10" s="12" t="s">
        <v>44</v>
      </c>
      <c r="G10" s="12" t="s">
        <v>34</v>
      </c>
    </row>
    <row r="11" spans="1:7" x14ac:dyDescent="0.25">
      <c r="A11" s="11" t="s">
        <v>8</v>
      </c>
      <c r="B11" s="21"/>
      <c r="C11" s="22">
        <v>2000</v>
      </c>
      <c r="G11" s="25">
        <f>C11</f>
        <v>2000</v>
      </c>
    </row>
    <row r="12" spans="1:7" x14ac:dyDescent="0.25">
      <c r="A12" s="11" t="s">
        <v>4</v>
      </c>
      <c r="B12" s="12" t="s">
        <v>24</v>
      </c>
      <c r="C12" s="12" t="s">
        <v>40</v>
      </c>
      <c r="D12" s="12" t="s">
        <v>6</v>
      </c>
      <c r="E12" s="12" t="s">
        <v>41</v>
      </c>
      <c r="G12" s="12" t="s">
        <v>7</v>
      </c>
    </row>
    <row r="13" spans="1:7" x14ac:dyDescent="0.25">
      <c r="A13" s="27" t="s">
        <v>25</v>
      </c>
      <c r="B13" s="21" t="s">
        <v>48</v>
      </c>
      <c r="C13" s="21">
        <v>100</v>
      </c>
      <c r="D13" s="21">
        <v>5</v>
      </c>
      <c r="E13" s="21">
        <v>2</v>
      </c>
      <c r="G13" s="16">
        <f>C13*D13/E13</f>
        <v>250</v>
      </c>
    </row>
    <row r="14" spans="1:7" x14ac:dyDescent="0.25">
      <c r="A14" s="27" t="s">
        <v>26</v>
      </c>
      <c r="B14" s="21" t="s">
        <v>48</v>
      </c>
      <c r="C14" s="21">
        <v>100</v>
      </c>
      <c r="D14" s="21">
        <v>5</v>
      </c>
      <c r="E14" s="21">
        <v>2</v>
      </c>
      <c r="G14" s="16">
        <f>C14*D14/E14</f>
        <v>250</v>
      </c>
    </row>
    <row r="15" spans="1:7" ht="16.5" customHeight="1" x14ac:dyDescent="0.25">
      <c r="A15" s="27" t="s">
        <v>27</v>
      </c>
      <c r="B15" s="21" t="s">
        <v>48</v>
      </c>
      <c r="C15" s="21">
        <v>100</v>
      </c>
      <c r="D15" s="21">
        <v>5</v>
      </c>
      <c r="E15" s="21">
        <v>2</v>
      </c>
      <c r="G15" s="16">
        <f>C15*D15/E15</f>
        <v>250</v>
      </c>
    </row>
    <row r="17" spans="1:7" x14ac:dyDescent="0.25">
      <c r="A17" s="12" t="s">
        <v>9</v>
      </c>
      <c r="C17" s="12"/>
    </row>
    <row r="18" spans="1:7" x14ac:dyDescent="0.25">
      <c r="B18" s="12" t="s">
        <v>24</v>
      </c>
      <c r="C18" s="12" t="s">
        <v>10</v>
      </c>
      <c r="D18" s="13" t="s">
        <v>12</v>
      </c>
      <c r="G18" s="12" t="s">
        <v>11</v>
      </c>
    </row>
    <row r="19" spans="1:7" x14ac:dyDescent="0.25">
      <c r="A19" s="26" t="s">
        <v>28</v>
      </c>
      <c r="B19" s="21" t="s">
        <v>48</v>
      </c>
      <c r="C19" s="23">
        <v>500</v>
      </c>
      <c r="D19" s="16">
        <f>C19/B7</f>
        <v>50</v>
      </c>
      <c r="G19" s="16">
        <f>D19*B6</f>
        <v>53.5</v>
      </c>
    </row>
    <row r="20" spans="1:7" x14ac:dyDescent="0.25">
      <c r="A20" s="26" t="s">
        <v>29</v>
      </c>
      <c r="B20" s="21" t="s">
        <v>49</v>
      </c>
      <c r="C20" s="23">
        <v>250</v>
      </c>
      <c r="D20" s="15">
        <f>C20/B7</f>
        <v>25</v>
      </c>
      <c r="G20" s="15">
        <f>D20*B6</f>
        <v>26.75</v>
      </c>
    </row>
    <row r="21" spans="1:7" x14ac:dyDescent="0.25">
      <c r="A21" s="26" t="s">
        <v>29</v>
      </c>
      <c r="B21" s="21" t="s">
        <v>48</v>
      </c>
      <c r="C21" s="23">
        <v>250</v>
      </c>
      <c r="D21" s="15">
        <f>C21/B7</f>
        <v>25</v>
      </c>
      <c r="G21" s="15">
        <f>D21*B6</f>
        <v>26.75</v>
      </c>
    </row>
    <row r="22" spans="1:7" x14ac:dyDescent="0.25">
      <c r="A22" s="26"/>
      <c r="B22" s="21"/>
      <c r="C22" s="23">
        <v>0</v>
      </c>
      <c r="D22" s="15">
        <f>C22/B7</f>
        <v>0</v>
      </c>
      <c r="G22" s="15">
        <f>D22/B6</f>
        <v>0</v>
      </c>
    </row>
    <row r="24" spans="1:7" x14ac:dyDescent="0.25">
      <c r="A24" s="12" t="s">
        <v>13</v>
      </c>
      <c r="C24" s="12" t="s">
        <v>10</v>
      </c>
      <c r="D24" s="13" t="s">
        <v>12</v>
      </c>
      <c r="G24" s="12" t="s">
        <v>11</v>
      </c>
    </row>
    <row r="25" spans="1:7" x14ac:dyDescent="0.25">
      <c r="A25" s="26" t="s">
        <v>14</v>
      </c>
      <c r="B25" s="21" t="s">
        <v>49</v>
      </c>
      <c r="C25" s="24">
        <v>120</v>
      </c>
      <c r="D25" s="20">
        <f>C25/B7</f>
        <v>12</v>
      </c>
      <c r="G25" s="16">
        <f>D25*B6</f>
        <v>12.84</v>
      </c>
    </row>
    <row r="26" spans="1:7" x14ac:dyDescent="0.25">
      <c r="A26" s="26" t="s">
        <v>45</v>
      </c>
      <c r="B26" s="21" t="s">
        <v>48</v>
      </c>
      <c r="C26" s="24">
        <v>100</v>
      </c>
      <c r="D26" s="20">
        <f>C26/B7</f>
        <v>10</v>
      </c>
      <c r="G26" s="16">
        <f>D26*B6</f>
        <v>10.700000000000001</v>
      </c>
    </row>
    <row r="27" spans="1:7" x14ac:dyDescent="0.25">
      <c r="A27" s="26" t="s">
        <v>46</v>
      </c>
      <c r="B27" s="21" t="s">
        <v>48</v>
      </c>
      <c r="C27" s="24">
        <v>150</v>
      </c>
      <c r="D27" s="20">
        <f>C27/B7</f>
        <v>15</v>
      </c>
      <c r="G27" s="16">
        <f>D27*B6</f>
        <v>16.05</v>
      </c>
    </row>
    <row r="28" spans="1:7" x14ac:dyDescent="0.25">
      <c r="A28" s="26" t="s">
        <v>15</v>
      </c>
      <c r="B28" s="21" t="s">
        <v>49</v>
      </c>
      <c r="C28" s="24">
        <v>500</v>
      </c>
      <c r="D28" s="20">
        <f>C28/B7</f>
        <v>50</v>
      </c>
      <c r="G28" s="16">
        <f>D28*B6</f>
        <v>53.5</v>
      </c>
    </row>
    <row r="30" spans="1:7" x14ac:dyDescent="0.25">
      <c r="A30" s="12" t="s">
        <v>16</v>
      </c>
    </row>
    <row r="31" spans="1:7" x14ac:dyDescent="0.25">
      <c r="B31" s="12" t="s">
        <v>24</v>
      </c>
      <c r="C31" s="12" t="s">
        <v>44</v>
      </c>
      <c r="G31" s="12" t="s">
        <v>35</v>
      </c>
    </row>
    <row r="32" spans="1:7" x14ac:dyDescent="0.25">
      <c r="A32" s="12" t="s">
        <v>8</v>
      </c>
      <c r="B32" s="21" t="s">
        <v>48</v>
      </c>
      <c r="C32" s="24">
        <v>2000</v>
      </c>
      <c r="G32" s="16">
        <f>(C32*B8)/B7</f>
        <v>400</v>
      </c>
    </row>
    <row r="33" spans="1:7" x14ac:dyDescent="0.25">
      <c r="A33" s="12" t="s">
        <v>4</v>
      </c>
      <c r="B33" s="12" t="s">
        <v>24</v>
      </c>
      <c r="C33" s="12" t="s">
        <v>5</v>
      </c>
      <c r="D33" s="12" t="s">
        <v>6</v>
      </c>
      <c r="F33" s="12" t="s">
        <v>20</v>
      </c>
      <c r="G33" s="12" t="s">
        <v>35</v>
      </c>
    </row>
    <row r="34" spans="1:7" x14ac:dyDescent="0.25">
      <c r="A34" s="27" t="s">
        <v>25</v>
      </c>
      <c r="B34" s="21" t="s">
        <v>48</v>
      </c>
      <c r="C34" s="24">
        <v>100</v>
      </c>
      <c r="D34" s="29">
        <f>D13</f>
        <v>5</v>
      </c>
      <c r="F34" s="16">
        <f>C34*D34*B8</f>
        <v>1000</v>
      </c>
      <c r="G34" s="16">
        <f>F34*B6</f>
        <v>1070</v>
      </c>
    </row>
    <row r="35" spans="1:7" x14ac:dyDescent="0.25">
      <c r="A35" s="27" t="s">
        <v>26</v>
      </c>
      <c r="B35" s="21" t="s">
        <v>48</v>
      </c>
      <c r="C35" s="24">
        <v>100</v>
      </c>
      <c r="D35" s="29">
        <f>D14</f>
        <v>5</v>
      </c>
      <c r="F35" s="16">
        <f>C35*D35*B8</f>
        <v>1000</v>
      </c>
      <c r="G35" s="16">
        <f>F35*B6</f>
        <v>1070</v>
      </c>
    </row>
    <row r="36" spans="1:7" x14ac:dyDescent="0.25">
      <c r="A36" s="27" t="s">
        <v>27</v>
      </c>
      <c r="B36" s="21" t="s">
        <v>48</v>
      </c>
      <c r="C36" s="24">
        <v>100</v>
      </c>
      <c r="D36" s="29">
        <f>D15</f>
        <v>5</v>
      </c>
      <c r="F36" s="16">
        <f>C36*D36*B8</f>
        <v>1000</v>
      </c>
      <c r="G36" s="16">
        <f>F36*B6</f>
        <v>1070</v>
      </c>
    </row>
    <row r="38" spans="1:7" x14ac:dyDescent="0.25">
      <c r="A38" s="12" t="s">
        <v>17</v>
      </c>
    </row>
    <row r="39" spans="1:7" x14ac:dyDescent="0.25">
      <c r="B39" s="12" t="s">
        <v>24</v>
      </c>
      <c r="C39" s="12" t="s">
        <v>47</v>
      </c>
      <c r="D39" s="12" t="s">
        <v>21</v>
      </c>
      <c r="E39" s="12" t="s">
        <v>30</v>
      </c>
      <c r="F39" s="12" t="s">
        <v>20</v>
      </c>
      <c r="G39" s="12" t="s">
        <v>35</v>
      </c>
    </row>
    <row r="40" spans="1:7" x14ac:dyDescent="0.25">
      <c r="A40" s="26" t="s">
        <v>19</v>
      </c>
      <c r="B40" s="21" t="s">
        <v>49</v>
      </c>
      <c r="C40" s="24">
        <v>90</v>
      </c>
      <c r="D40" s="30">
        <v>15</v>
      </c>
      <c r="E40" s="20">
        <f>C40*D40*B8</f>
        <v>2700</v>
      </c>
      <c r="F40" s="16">
        <f>E40*B6</f>
        <v>2889</v>
      </c>
      <c r="G40" s="16">
        <f>F40/B7</f>
        <v>288.89999999999998</v>
      </c>
    </row>
    <row r="41" spans="1:7" x14ac:dyDescent="0.25">
      <c r="A41" s="26" t="s">
        <v>18</v>
      </c>
      <c r="B41" s="21" t="s">
        <v>49</v>
      </c>
      <c r="C41" s="24">
        <v>20</v>
      </c>
      <c r="D41" s="30">
        <v>1</v>
      </c>
      <c r="E41" s="20">
        <f>C41*D41*B8</f>
        <v>40</v>
      </c>
      <c r="F41" s="16">
        <f>E41*B6</f>
        <v>42.800000000000004</v>
      </c>
      <c r="G41" s="16">
        <f>F41/B7</f>
        <v>4.28</v>
      </c>
    </row>
    <row r="42" spans="1:7" x14ac:dyDescent="0.25">
      <c r="A42" s="26" t="s">
        <v>22</v>
      </c>
      <c r="B42" s="21" t="s">
        <v>49</v>
      </c>
      <c r="C42" s="24">
        <v>15</v>
      </c>
      <c r="D42" s="30">
        <v>1</v>
      </c>
      <c r="E42" s="20">
        <f>C42*D42*B8</f>
        <v>30</v>
      </c>
      <c r="F42" s="16">
        <f>E42*B6</f>
        <v>32.1</v>
      </c>
      <c r="G42" s="16">
        <f>F42/B7</f>
        <v>3.21</v>
      </c>
    </row>
    <row r="43" spans="1:7" x14ac:dyDescent="0.25">
      <c r="A43" s="26" t="s">
        <v>23</v>
      </c>
      <c r="B43" s="21" t="s">
        <v>49</v>
      </c>
      <c r="C43" s="24">
        <v>50</v>
      </c>
      <c r="D43" s="30">
        <v>15</v>
      </c>
      <c r="E43" s="20">
        <f>C43*D43*B8</f>
        <v>1500</v>
      </c>
      <c r="F43" s="16">
        <f>E43*B6</f>
        <v>1605</v>
      </c>
      <c r="G43" s="16">
        <f>F43/B7</f>
        <v>160.5</v>
      </c>
    </row>
    <row r="46" spans="1:7" ht="15.75" thickBot="1" x14ac:dyDescent="0.3">
      <c r="F46" s="18" t="s">
        <v>39</v>
      </c>
      <c r="G46" s="14" t="s">
        <v>36</v>
      </c>
    </row>
    <row r="47" spans="1:7" ht="15.75" thickTop="1" x14ac:dyDescent="0.25">
      <c r="F47" s="19">
        <f>F40+F41+F42+F43+F36+F35+F34+C32</f>
        <v>9568.9</v>
      </c>
      <c r="G47" s="10">
        <f>G11+G13+G14+G15+G19+G20+G21+G22+G25+G26+G27+G28+G32+G34+G35+G36+G40+G41+G42+G43</f>
        <v>7016.98</v>
      </c>
    </row>
    <row r="48" spans="1:7" x14ac:dyDescent="0.25">
      <c r="F48" s="9"/>
      <c r="G48" s="9"/>
    </row>
    <row r="49" spans="6:8" x14ac:dyDescent="0.25">
      <c r="F49" s="31" t="s">
        <v>48</v>
      </c>
      <c r="G49" s="32">
        <f>SUMIF(B:B,"fixed",G:G)</f>
        <v>4467</v>
      </c>
      <c r="H49" s="9"/>
    </row>
    <row r="50" spans="6:8" x14ac:dyDescent="0.25">
      <c r="F50" s="31" t="s">
        <v>49</v>
      </c>
      <c r="G50" s="32">
        <f>SUMIF(B:B,"variable",G:G)</f>
        <v>549.98</v>
      </c>
      <c r="H50" s="9"/>
    </row>
    <row r="51" spans="6:8" x14ac:dyDescent="0.25">
      <c r="F51" s="9"/>
      <c r="G51" s="9"/>
      <c r="H51" s="9"/>
    </row>
    <row r="52" spans="6:8" x14ac:dyDescent="0.25">
      <c r="F52" s="9"/>
      <c r="G52" s="8"/>
      <c r="H52" s="9"/>
    </row>
    <row r="53" spans="6:8" x14ac:dyDescent="0.25">
      <c r="G53" s="28"/>
      <c r="H53" s="9"/>
    </row>
  </sheetData>
  <dataValidations count="2">
    <dataValidation type="list" allowBlank="1" showInputMessage="1" showErrorMessage="1" sqref="B13:B15 B40:B43 B25:B28 B32 B34:B36 B20:B22">
      <formula1>"Fixed, Variable"</formula1>
    </dataValidation>
    <dataValidation type="list" showInputMessage="1" showErrorMessage="1" sqref="B19">
      <formula1>"Fixed, Variable"</formula1>
    </dataValidation>
  </dataValidations>
  <pageMargins left="0.7" right="0.7" top="0.75" bottom="0.75" header="0.3" footer="0.3"/>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 Tobin</dc:creator>
  <cp:lastModifiedBy>Louisa Tobin</cp:lastModifiedBy>
  <cp:lastPrinted>2013-12-10T00:03:32Z</cp:lastPrinted>
  <dcterms:created xsi:type="dcterms:W3CDTF">2013-11-11T22:09:53Z</dcterms:created>
  <dcterms:modified xsi:type="dcterms:W3CDTF">2013-12-12T01:49:07Z</dcterms:modified>
</cp:coreProperties>
</file>